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0395" windowHeight="8955" activeTab="1"/>
  </bookViews>
  <sheets>
    <sheet name="Лист1" sheetId="1" r:id="rId1"/>
    <sheet name="К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<sst xmlns="http://schemas.openxmlformats.org/spreadsheetml/2006/main" count="75" uniqueCount="73">
  <si>
    <t>ИНТЕНСИВНОСТЬ</t>
  </si>
  <si>
    <t>Lф</t>
  </si>
  <si>
    <t>Lн</t>
  </si>
  <si>
    <t>ЛП</t>
  </si>
  <si>
    <t>Tф</t>
  </si>
  <si>
    <t>Tн</t>
  </si>
  <si>
    <t>Участок</t>
  </si>
  <si>
    <t>Кпк</t>
  </si>
  <si>
    <t>Кпр</t>
  </si>
  <si>
    <t>Кпер</t>
  </si>
  <si>
    <t>Кв</t>
  </si>
  <si>
    <t>КТ</t>
  </si>
  <si>
    <t>Длина</t>
  </si>
  <si>
    <t>A</t>
  </si>
  <si>
    <t>СГ</t>
  </si>
  <si>
    <t xml:space="preserve">КС </t>
  </si>
  <si>
    <t>Категория трудности</t>
  </si>
  <si>
    <t>к.т.</t>
  </si>
  <si>
    <t>Сумма</t>
  </si>
  <si>
    <t>В зачёт</t>
  </si>
  <si>
    <t>Итого</t>
  </si>
  <si>
    <t>1КТ</t>
  </si>
  <si>
    <t>2КТ</t>
  </si>
  <si>
    <t> 5</t>
  </si>
  <si>
    <t>3КТ</t>
  </si>
  <si>
    <t>4КТ</t>
  </si>
  <si>
    <t>5КТ</t>
  </si>
  <si>
    <t>6КТ</t>
  </si>
  <si>
    <t>60 и более</t>
  </si>
  <si>
    <t>I</t>
  </si>
  <si>
    <t>II</t>
  </si>
  <si>
    <t> III</t>
  </si>
  <si>
    <t>IV</t>
  </si>
  <si>
    <t> V</t>
  </si>
  <si>
    <t>VI</t>
  </si>
  <si>
    <t>15-24</t>
  </si>
  <si>
    <t>25-39</t>
  </si>
  <si>
    <t>40-59</t>
  </si>
  <si>
    <t xml:space="preserve"> 2 - 6</t>
  </si>
  <si>
    <t xml:space="preserve"> 7 - 14 </t>
  </si>
  <si>
    <t>Категория</t>
  </si>
  <si>
    <t>Продолжительность похода минимальная по ЕВСКМ, дни</t>
  </si>
  <si>
    <t>Протяженность маршрута минимальная по ЕВСКМ, км</t>
  </si>
  <si>
    <t>Примечание</t>
  </si>
  <si>
    <t>Горные участки</t>
  </si>
  <si>
    <t>Кнв</t>
  </si>
  <si>
    <t>Ккр</t>
  </si>
  <si>
    <t>Набор высоты</t>
  </si>
  <si>
    <t>Столбец1</t>
  </si>
  <si>
    <t>Столбец2</t>
  </si>
  <si>
    <t>Столбец3</t>
  </si>
  <si>
    <t>День пути</t>
  </si>
  <si>
    <t>брод нк</t>
  </si>
  <si>
    <t>кол-во</t>
  </si>
  <si>
    <t>ЭП</t>
  </si>
  <si>
    <t>сумма ЭП</t>
  </si>
  <si>
    <t>брод</t>
  </si>
  <si>
    <t>Завал сложный</t>
  </si>
  <si>
    <t>спуск по траве</t>
  </si>
  <si>
    <t>первый день шоссе</t>
  </si>
  <si>
    <t>грунт до перевала день второй</t>
  </si>
  <si>
    <t>перевальный взлет</t>
  </si>
  <si>
    <t>спуск с перевала</t>
  </si>
  <si>
    <t>брод ручейков</t>
  </si>
  <si>
    <t>спуск по грунту до Шпалореза, узкоколейка Черниговское</t>
  </si>
  <si>
    <t>Черниговское-Гуамка</t>
  </si>
  <si>
    <t>каньон 1а</t>
  </si>
  <si>
    <t>Гуамка-Апшеронск-Майкоп</t>
  </si>
  <si>
    <t>Армавир-Красногвардейский</t>
  </si>
  <si>
    <t>Пеше</t>
  </si>
  <si>
    <t>Красногвардйский-Красная поляна</t>
  </si>
  <si>
    <t>Александровский поле</t>
  </si>
  <si>
    <t>Александровский- Сальск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</si>
</sst>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6" fontId="3" fillId="0" borderId="10" xfId="0" applyNumberFormat="1" applyFont="1" applyBorder="1" applyAlignment="1">
      <alignment horizontal="center" wrapText="1"/>
    </xf>
    <xf numFmtId="17" fontId="3" fillId="0" borderId="10" xfId="0" applyNumberFormat="1" applyFont="1" applyBorder="1" applyAlignment="1">
      <alignment horizontal="center" wrapText="1"/>
    </xf>
    <xf numFmtId="0" fontId="0" fillId="35" borderId="0" xfId="0" applyFill="1" applyAlignment="1">
      <alignment/>
    </xf>
    <xf numFmtId="0" fontId="0" fillId="0" borderId="10" xfId="0" applyBorder="1" applyAlignment="1">
      <alignment horizontal="center" wrapText="1"/>
    </xf>
    <xf numFmtId="0" fontId="0" fillId="0" borderId="0" xfId="0" applyFill="1" applyAlignment="1">
      <alignment/>
    </xf>
    <xf numFmtId="2" fontId="0" fillId="34" borderId="0" xfId="0" applyNumberFormat="1" applyFill="1" applyAlignment="1">
      <alignment/>
    </xf>
    <xf numFmtId="0" fontId="0" fillId="0" borderId="0" xfId="0" applyAlignment="1">
      <alignment horizontal="center"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2" fontId="0" fillId="0" borderId="0" xfId="0" applyNumberFormat="1" applyAlignment="1">
      <alignment/>
    </xf>
    <xf numFmtId="0" fontId="0" fillId="38" borderId="0" xfId="0" applyFill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J44:L52" totalsRowShown="0">
  <autoFilter ref="J44:L52"/>
  <tableColumns count="3">
    <tableColumn id="1" name="Столбец1"/>
    <tableColumn id="2" name="Столбец2"/>
    <tableColumn id="3" name="Столбец3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C4" sqref="C4"/>
    </sheetView>
  </sheetViews>
  <sheetFormatPr defaultColWidth="9.00390625" defaultRowHeight="12.75"/>
  <cols>
    <col min="3" max="3" width="10.625" style="0" customWidth="1"/>
    <col min="5" max="5" width="10.75390625" style="0" customWidth="1"/>
    <col min="6" max="6" width="41.75390625" style="0" customWidth="1"/>
  </cols>
  <sheetData>
    <row r="1" spans="1:5" ht="12.75">
      <c r="A1" t="s">
        <v>1</v>
      </c>
      <c r="B1" s="9">
        <f>КТ!B1</f>
        <v>409</v>
      </c>
      <c r="D1" t="s">
        <v>40</v>
      </c>
      <c r="E1" s="2">
        <v>3</v>
      </c>
    </row>
    <row r="2" spans="1:2" ht="12.75">
      <c r="A2" t="s">
        <v>2</v>
      </c>
      <c r="B2" s="9">
        <f>CHOOSE(E1,КТ!P4,КТ!Q4,КТ!R4,КТ!S4,КТ!T4,КТ!U4)</f>
        <v>600</v>
      </c>
    </row>
    <row r="3" spans="1:2" ht="12.75">
      <c r="A3" t="s">
        <v>3</v>
      </c>
      <c r="B3" s="13">
        <f>SUM(I14:I35)</f>
        <v>50.5</v>
      </c>
    </row>
    <row r="4" spans="1:2" ht="12.75">
      <c r="A4" t="s">
        <v>4</v>
      </c>
      <c r="B4" s="2">
        <v>8</v>
      </c>
    </row>
    <row r="5" spans="1:2" ht="12.75">
      <c r="A5" t="s">
        <v>5</v>
      </c>
      <c r="B5" s="9">
        <f>CHOOSE(E1,КТ!P3,КТ!Q3,КТ!R3,КТ!S3,КТ!T3,КТ!U3)</f>
        <v>10</v>
      </c>
    </row>
    <row r="7" spans="1:3" ht="12.75">
      <c r="A7" t="s">
        <v>0</v>
      </c>
      <c r="C7">
        <f>(B1+B3)*B5/B4/B2</f>
        <v>0.9572916666666667</v>
      </c>
    </row>
    <row r="9" spans="1:2" ht="12.75">
      <c r="A9" t="s">
        <v>13</v>
      </c>
      <c r="B9" s="2">
        <v>0.75</v>
      </c>
    </row>
    <row r="10" spans="1:2" ht="12.75">
      <c r="A10" t="s">
        <v>14</v>
      </c>
      <c r="B10" s="2">
        <v>6</v>
      </c>
    </row>
    <row r="12" spans="1:3" ht="12.75">
      <c r="A12" t="s">
        <v>15</v>
      </c>
      <c r="C12" s="1">
        <f>КТ!M12*C7*B9+B10</f>
        <v>23.44376875</v>
      </c>
    </row>
    <row r="13" spans="5:9" ht="12.75">
      <c r="E13" t="s">
        <v>51</v>
      </c>
      <c r="F13" t="s">
        <v>3</v>
      </c>
      <c r="G13" t="s">
        <v>53</v>
      </c>
      <c r="H13" t="s">
        <v>54</v>
      </c>
      <c r="I13" t="s">
        <v>55</v>
      </c>
    </row>
    <row r="14" spans="5:9" ht="12.75">
      <c r="E14">
        <v>1</v>
      </c>
      <c r="F14" t="s">
        <v>52</v>
      </c>
      <c r="G14" s="15">
        <v>2</v>
      </c>
      <c r="H14" s="15">
        <v>2</v>
      </c>
      <c r="I14">
        <f>H14*G14</f>
        <v>4</v>
      </c>
    </row>
    <row r="15" spans="5:9" ht="12.75">
      <c r="E15">
        <v>1</v>
      </c>
      <c r="F15" t="s">
        <v>56</v>
      </c>
      <c r="G15" s="15">
        <v>10</v>
      </c>
      <c r="H15" s="15">
        <v>0.5</v>
      </c>
      <c r="I15">
        <f aca="true" t="shared" si="0" ref="I15:I35">H15*G15</f>
        <v>5</v>
      </c>
    </row>
    <row r="16" spans="5:9" ht="12.75">
      <c r="E16">
        <v>1</v>
      </c>
      <c r="F16" t="s">
        <v>57</v>
      </c>
      <c r="G16" s="15">
        <v>1</v>
      </c>
      <c r="H16" s="15">
        <v>8</v>
      </c>
      <c r="I16">
        <f t="shared" si="0"/>
        <v>8</v>
      </c>
    </row>
    <row r="17" spans="5:9" ht="12.75">
      <c r="E17">
        <v>1</v>
      </c>
      <c r="F17" t="s">
        <v>58</v>
      </c>
      <c r="G17" s="15">
        <v>1</v>
      </c>
      <c r="H17" s="15">
        <v>4</v>
      </c>
      <c r="I17">
        <f t="shared" si="0"/>
        <v>4</v>
      </c>
    </row>
    <row r="18" spans="5:9" ht="12.75">
      <c r="E18">
        <v>2</v>
      </c>
      <c r="F18" t="s">
        <v>63</v>
      </c>
      <c r="G18" s="15">
        <v>5</v>
      </c>
      <c r="H18" s="15">
        <v>0.5</v>
      </c>
      <c r="I18">
        <f t="shared" si="0"/>
        <v>2.5</v>
      </c>
    </row>
    <row r="19" spans="5:9" ht="12.75">
      <c r="E19">
        <v>3</v>
      </c>
      <c r="G19" s="15"/>
      <c r="H19" s="15"/>
      <c r="I19">
        <f t="shared" si="0"/>
        <v>0</v>
      </c>
    </row>
    <row r="20" spans="5:9" ht="12.75">
      <c r="E20">
        <v>4</v>
      </c>
      <c r="F20" t="s">
        <v>66</v>
      </c>
      <c r="G20" s="15">
        <v>1</v>
      </c>
      <c r="H20" s="15">
        <v>2</v>
      </c>
      <c r="I20">
        <f t="shared" si="0"/>
        <v>2</v>
      </c>
    </row>
    <row r="21" spans="5:9" ht="12.75">
      <c r="E21">
        <v>4</v>
      </c>
      <c r="G21" s="15"/>
      <c r="H21" s="15"/>
      <c r="I21">
        <f t="shared" si="0"/>
        <v>0</v>
      </c>
    </row>
    <row r="22" spans="5:9" ht="12.75">
      <c r="E22">
        <v>5</v>
      </c>
      <c r="G22" s="15"/>
      <c r="H22" s="15"/>
      <c r="I22">
        <f t="shared" si="0"/>
        <v>0</v>
      </c>
    </row>
    <row r="23" spans="5:9" ht="12.75">
      <c r="E23">
        <v>6</v>
      </c>
      <c r="G23" s="15"/>
      <c r="H23" s="15"/>
      <c r="I23">
        <f t="shared" si="0"/>
        <v>0</v>
      </c>
    </row>
    <row r="24" spans="5:9" ht="12.75">
      <c r="E24">
        <v>7</v>
      </c>
      <c r="F24" t="s">
        <v>69</v>
      </c>
      <c r="G24" s="15">
        <v>1</v>
      </c>
      <c r="H24" s="15">
        <v>25</v>
      </c>
      <c r="I24">
        <f t="shared" si="0"/>
        <v>25</v>
      </c>
    </row>
    <row r="25" spans="5:9" ht="12.75">
      <c r="E25">
        <v>8</v>
      </c>
      <c r="G25" s="15"/>
      <c r="H25" s="15"/>
      <c r="I25">
        <f t="shared" si="0"/>
        <v>0</v>
      </c>
    </row>
    <row r="26" spans="5:9" ht="12.75">
      <c r="E26">
        <v>9</v>
      </c>
      <c r="G26" s="15"/>
      <c r="H26" s="15"/>
      <c r="I26">
        <f t="shared" si="0"/>
        <v>0</v>
      </c>
    </row>
    <row r="27" spans="7:9" ht="12.75">
      <c r="G27" s="15"/>
      <c r="H27" s="15"/>
      <c r="I27">
        <f t="shared" si="0"/>
        <v>0</v>
      </c>
    </row>
    <row r="28" spans="7:9" ht="12.75">
      <c r="G28" s="15"/>
      <c r="H28" s="15"/>
      <c r="I28">
        <f t="shared" si="0"/>
        <v>0</v>
      </c>
    </row>
    <row r="29" spans="7:9" ht="12.75">
      <c r="G29" s="15"/>
      <c r="H29" s="15"/>
      <c r="I29">
        <f t="shared" si="0"/>
        <v>0</v>
      </c>
    </row>
    <row r="30" spans="7:9" ht="12.75">
      <c r="G30" s="15"/>
      <c r="H30" s="15"/>
      <c r="I30">
        <f t="shared" si="0"/>
        <v>0</v>
      </c>
    </row>
    <row r="31" spans="7:9" ht="12.75">
      <c r="G31" s="15"/>
      <c r="H31" s="15"/>
      <c r="I31">
        <f t="shared" si="0"/>
        <v>0</v>
      </c>
    </row>
    <row r="32" spans="7:9" ht="12.75">
      <c r="G32" s="15"/>
      <c r="H32" s="15"/>
      <c r="I32">
        <f t="shared" si="0"/>
        <v>0</v>
      </c>
    </row>
    <row r="33" spans="7:9" ht="12.75">
      <c r="G33" s="15"/>
      <c r="H33" s="15"/>
      <c r="I33">
        <f t="shared" si="0"/>
        <v>0</v>
      </c>
    </row>
    <row r="34" spans="7:9" ht="12.75">
      <c r="G34" s="15"/>
      <c r="H34" s="15"/>
      <c r="I34">
        <f t="shared" si="0"/>
        <v>0</v>
      </c>
    </row>
    <row r="35" spans="7:9" ht="12.75">
      <c r="G35" s="15"/>
      <c r="H35" s="15"/>
      <c r="I35">
        <f t="shared" si="0"/>
        <v>0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2"/>
  <sheetViews>
    <sheetView tabSelected="1" zoomScalePageLayoutView="0" workbookViewId="0" topLeftCell="A1">
      <selection activeCell="B34" sqref="B34"/>
    </sheetView>
  </sheetViews>
  <sheetFormatPr defaultColWidth="9.00390625" defaultRowHeight="12.75"/>
  <cols>
    <col min="4" max="4" width="8.75390625" style="0" customWidth="1"/>
    <col min="8" max="8" width="19.375" style="0" customWidth="1"/>
    <col min="9" max="9" width="38.625" style="0" customWidth="1"/>
    <col min="10" max="12" width="11.125" style="0" customWidth="1"/>
  </cols>
  <sheetData>
    <row r="1" ht="12.75">
      <c r="B1">
        <f>SUM(B5:B38)</f>
        <v>409</v>
      </c>
    </row>
    <row r="2" spans="16:21" ht="15.75">
      <c r="P2" s="3" t="s">
        <v>29</v>
      </c>
      <c r="Q2" s="3" t="s">
        <v>30</v>
      </c>
      <c r="R2" s="3" t="s">
        <v>31</v>
      </c>
      <c r="S2" s="3" t="s">
        <v>32</v>
      </c>
      <c r="T2" s="3" t="s">
        <v>33</v>
      </c>
      <c r="U2" s="3" t="s">
        <v>34</v>
      </c>
    </row>
    <row r="3" spans="14:21" ht="51" customHeight="1">
      <c r="N3" s="16" t="s">
        <v>41</v>
      </c>
      <c r="O3" s="17"/>
      <c r="P3" s="8">
        <v>6</v>
      </c>
      <c r="Q3" s="8">
        <v>8</v>
      </c>
      <c r="R3" s="8">
        <v>10</v>
      </c>
      <c r="S3" s="8">
        <v>13</v>
      </c>
      <c r="T3" s="8">
        <v>16</v>
      </c>
      <c r="U3" s="8">
        <v>20</v>
      </c>
    </row>
    <row r="4" spans="1:21" ht="51" customHeight="1">
      <c r="A4" t="s">
        <v>6</v>
      </c>
      <c r="B4" t="s">
        <v>12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16</v>
      </c>
      <c r="I4" s="11" t="s">
        <v>43</v>
      </c>
      <c r="K4" t="s">
        <v>17</v>
      </c>
      <c r="L4" t="s">
        <v>18</v>
      </c>
      <c r="M4" t="s">
        <v>19</v>
      </c>
      <c r="N4" s="16" t="s">
        <v>42</v>
      </c>
      <c r="O4" s="17"/>
      <c r="P4" s="8">
        <v>300</v>
      </c>
      <c r="Q4" s="8">
        <v>400</v>
      </c>
      <c r="R4" s="8">
        <v>600</v>
      </c>
      <c r="S4" s="8">
        <v>800</v>
      </c>
      <c r="T4" s="8">
        <v>1000</v>
      </c>
      <c r="U4" s="8">
        <v>1200</v>
      </c>
    </row>
    <row r="5" spans="1:21" ht="15.75">
      <c r="A5">
        <v>1</v>
      </c>
      <c r="B5" s="2">
        <v>80</v>
      </c>
      <c r="C5" s="2">
        <v>0.9</v>
      </c>
      <c r="D5">
        <f>MIN(1.8,1+B5/100)</f>
        <v>1.8</v>
      </c>
      <c r="E5" s="2">
        <v>1.4</v>
      </c>
      <c r="F5" s="2">
        <v>1</v>
      </c>
      <c r="G5">
        <f>C5*D5*E5*F5</f>
        <v>2.268</v>
      </c>
      <c r="H5">
        <f>IF(G5&gt;8.1,6,IF(G5&gt;6,5,IF(G5&gt;4,4,IF(G5&gt;2.6,3,IF(G5&gt;1.6,2,IF(G5&gt;1.2,1,0))))))</f>
        <v>2</v>
      </c>
      <c r="I5" t="s">
        <v>67</v>
      </c>
      <c r="K5">
        <v>1</v>
      </c>
      <c r="L5">
        <f>SUMIF(H5:H37,1,G5:G37)</f>
        <v>4.172</v>
      </c>
      <c r="M5">
        <f>MIN(L5,CHOOSE(Лист1!$E$1,P5,Q5,R5,S5,T5,U5))</f>
        <v>3</v>
      </c>
      <c r="O5" s="3" t="s">
        <v>21</v>
      </c>
      <c r="P5" s="4">
        <v>6</v>
      </c>
      <c r="Q5" s="4">
        <v>3</v>
      </c>
      <c r="R5" s="4">
        <v>3</v>
      </c>
      <c r="S5" s="4">
        <v>0</v>
      </c>
      <c r="T5" s="4">
        <v>0</v>
      </c>
      <c r="U5" s="4">
        <v>0</v>
      </c>
    </row>
    <row r="6" spans="1:21" ht="15.75">
      <c r="A6">
        <v>2</v>
      </c>
      <c r="B6" s="2">
        <v>116</v>
      </c>
      <c r="C6" s="10">
        <v>0.7</v>
      </c>
      <c r="D6">
        <f aca="true" t="shared" si="0" ref="D6:D26">MIN(1.8,1+B6/100)</f>
        <v>1.8</v>
      </c>
      <c r="E6" s="2">
        <v>1.2</v>
      </c>
      <c r="F6" s="2">
        <v>1</v>
      </c>
      <c r="G6">
        <f aca="true" t="shared" si="1" ref="G6:G38">C6*D6*E6*F6</f>
        <v>1.512</v>
      </c>
      <c r="H6">
        <f aca="true" t="shared" si="2" ref="H6:H38">IF(G6&gt;8.1,6,IF(G6&gt;6,5,IF(G6&gt;4,4,IF(G6&gt;2.6,3,IF(G6&gt;1.6,2,IF(G6&gt;1.2,1,0))))))</f>
        <v>1</v>
      </c>
      <c r="I6" t="s">
        <v>68</v>
      </c>
      <c r="K6">
        <v>2</v>
      </c>
      <c r="L6">
        <f>SUMIF(H5:H37,2,G5:G37)</f>
        <v>7.954999999999999</v>
      </c>
      <c r="M6">
        <f>MIN(L6,CHOOSE(Лист1!$E$1,P6,Q6,R6,S6,T6,U6))</f>
        <v>5</v>
      </c>
      <c r="O6" s="3" t="s">
        <v>22</v>
      </c>
      <c r="P6" s="4"/>
      <c r="Q6" s="4">
        <v>14</v>
      </c>
      <c r="R6" s="4">
        <v>5</v>
      </c>
      <c r="S6" s="4">
        <v>5</v>
      </c>
      <c r="T6" s="4" t="s">
        <v>23</v>
      </c>
      <c r="U6" s="4">
        <v>0</v>
      </c>
    </row>
    <row r="7" spans="1:21" ht="15.75">
      <c r="A7">
        <v>3</v>
      </c>
      <c r="B7" s="2">
        <v>50</v>
      </c>
      <c r="C7" s="10">
        <v>0.7</v>
      </c>
      <c r="D7">
        <f t="shared" si="0"/>
        <v>1.5</v>
      </c>
      <c r="E7" s="2">
        <v>1.2</v>
      </c>
      <c r="F7" s="2">
        <v>1</v>
      </c>
      <c r="G7">
        <f t="shared" si="1"/>
        <v>1.2599999999999998</v>
      </c>
      <c r="H7">
        <f t="shared" si="2"/>
        <v>1</v>
      </c>
      <c r="I7" t="s">
        <v>70</v>
      </c>
      <c r="K7">
        <v>3</v>
      </c>
      <c r="L7">
        <f>SUMIF(H5:H37,3,G5:G37)</f>
        <v>6.263999999999999</v>
      </c>
      <c r="M7">
        <f>MIN(L7,CHOOSE(Лист1!$E$1,P7,Q7,R7,S7,T7,U7))</f>
        <v>6.263999999999999</v>
      </c>
      <c r="O7" s="3" t="s">
        <v>24</v>
      </c>
      <c r="P7" s="4"/>
      <c r="Q7" s="4"/>
      <c r="R7" s="4">
        <v>24</v>
      </c>
      <c r="S7" s="4">
        <v>10</v>
      </c>
      <c r="T7" s="4">
        <v>5</v>
      </c>
      <c r="U7" s="4">
        <v>5</v>
      </c>
    </row>
    <row r="8" spans="1:21" ht="15.75">
      <c r="A8">
        <v>4</v>
      </c>
      <c r="B8" s="2">
        <v>10</v>
      </c>
      <c r="C8" s="2">
        <v>2.4</v>
      </c>
      <c r="D8">
        <f t="shared" si="0"/>
        <v>1.1</v>
      </c>
      <c r="E8" s="2">
        <v>1.1</v>
      </c>
      <c r="F8" s="2">
        <v>1</v>
      </c>
      <c r="G8">
        <f t="shared" si="1"/>
        <v>2.9040000000000004</v>
      </c>
      <c r="H8">
        <f t="shared" si="2"/>
        <v>3</v>
      </c>
      <c r="I8" t="s">
        <v>71</v>
      </c>
      <c r="K8">
        <v>4</v>
      </c>
      <c r="L8">
        <f>SUMIF(H5:H37,4,G5:G37)</f>
        <v>10.032</v>
      </c>
      <c r="M8">
        <f>MIN(L8,CHOOSE(Лист1!$E$1,P8,Q8,R8,S8,T8,U8))</f>
        <v>10.032</v>
      </c>
      <c r="O8" s="3" t="s">
        <v>25</v>
      </c>
      <c r="P8" s="4"/>
      <c r="Q8" s="4"/>
      <c r="R8" s="4"/>
      <c r="S8" s="4">
        <v>39</v>
      </c>
      <c r="T8" s="4">
        <v>15</v>
      </c>
      <c r="U8" s="4">
        <v>10</v>
      </c>
    </row>
    <row r="9" spans="1:21" ht="15.75">
      <c r="A9">
        <v>5</v>
      </c>
      <c r="B9" s="2">
        <v>40</v>
      </c>
      <c r="C9" s="2">
        <v>1</v>
      </c>
      <c r="D9">
        <f t="shared" si="0"/>
        <v>1.4</v>
      </c>
      <c r="E9" s="2">
        <v>1</v>
      </c>
      <c r="F9" s="2">
        <v>1</v>
      </c>
      <c r="G9">
        <f t="shared" si="1"/>
        <v>1.4</v>
      </c>
      <c r="H9">
        <f t="shared" si="2"/>
        <v>1</v>
      </c>
      <c r="I9" t="s">
        <v>72</v>
      </c>
      <c r="K9">
        <v>5</v>
      </c>
      <c r="L9">
        <f>SUMIF(H5:H37,5,G5:G37)</f>
        <v>0</v>
      </c>
      <c r="M9">
        <f>MIN(L9,CHOOSE(Лист1!$E$1,P9,Q9,R9,S9,T9,U9))</f>
        <v>0</v>
      </c>
      <c r="O9" s="3" t="s">
        <v>26</v>
      </c>
      <c r="P9" s="4"/>
      <c r="Q9" s="4"/>
      <c r="R9" s="4"/>
      <c r="S9" s="4"/>
      <c r="T9" s="4">
        <v>59</v>
      </c>
      <c r="U9" s="4">
        <v>40</v>
      </c>
    </row>
    <row r="10" spans="1:21" ht="13.5" customHeight="1">
      <c r="A10">
        <v>6</v>
      </c>
      <c r="B10" s="2"/>
      <c r="C10" s="2"/>
      <c r="D10">
        <f t="shared" si="0"/>
        <v>1</v>
      </c>
      <c r="E10" s="2"/>
      <c r="F10" s="2">
        <v>1</v>
      </c>
      <c r="G10">
        <f t="shared" si="1"/>
        <v>0</v>
      </c>
      <c r="H10">
        <f t="shared" si="2"/>
        <v>0</v>
      </c>
      <c r="K10">
        <v>6</v>
      </c>
      <c r="L10">
        <f>SUMIF(H5:H37,6,G5:G37)</f>
        <v>0</v>
      </c>
      <c r="M10">
        <f>MIN(L10,CHOOSE(Лист1!$E$1,P10,Q10,R10,S10,T10,U10))</f>
        <v>0</v>
      </c>
      <c r="O10" s="3" t="s">
        <v>27</v>
      </c>
      <c r="P10" s="4"/>
      <c r="Q10" s="4"/>
      <c r="R10" s="4"/>
      <c r="S10" s="4"/>
      <c r="T10" s="4"/>
      <c r="U10" s="4">
        <v>60</v>
      </c>
    </row>
    <row r="11" spans="1:21" ht="14.25" customHeight="1">
      <c r="A11">
        <v>7</v>
      </c>
      <c r="B11" s="2"/>
      <c r="C11" s="2"/>
      <c r="D11">
        <f t="shared" si="0"/>
        <v>1</v>
      </c>
      <c r="E11" s="2"/>
      <c r="F11" s="2">
        <v>1</v>
      </c>
      <c r="G11">
        <f t="shared" si="1"/>
        <v>0</v>
      </c>
      <c r="H11">
        <f t="shared" si="2"/>
        <v>0</v>
      </c>
      <c r="P11" s="5" t="s">
        <v>38</v>
      </c>
      <c r="Q11" s="6" t="s">
        <v>39</v>
      </c>
      <c r="R11" s="4" t="s">
        <v>35</v>
      </c>
      <c r="S11" s="4" t="s">
        <v>36</v>
      </c>
      <c r="T11" s="4" t="s">
        <v>37</v>
      </c>
      <c r="U11" s="4" t="s">
        <v>28</v>
      </c>
    </row>
    <row r="12" spans="1:13" ht="12.75">
      <c r="A12">
        <v>8</v>
      </c>
      <c r="B12" s="2"/>
      <c r="C12" s="2"/>
      <c r="D12">
        <f t="shared" si="0"/>
        <v>1</v>
      </c>
      <c r="E12" s="2"/>
      <c r="F12" s="2">
        <v>1</v>
      </c>
      <c r="G12">
        <f t="shared" si="1"/>
        <v>0</v>
      </c>
      <c r="H12">
        <f t="shared" si="2"/>
        <v>0</v>
      </c>
      <c r="L12" t="s">
        <v>20</v>
      </c>
      <c r="M12" s="7">
        <f>SUM(M5:M10)</f>
        <v>24.296</v>
      </c>
    </row>
    <row r="13" spans="1:8" ht="12.75">
      <c r="A13">
        <v>9</v>
      </c>
      <c r="B13" s="2"/>
      <c r="C13" s="2"/>
      <c r="D13">
        <f t="shared" si="0"/>
        <v>1</v>
      </c>
      <c r="E13" s="2"/>
      <c r="F13" s="2">
        <v>1</v>
      </c>
      <c r="G13">
        <f t="shared" si="1"/>
        <v>0</v>
      </c>
      <c r="H13">
        <f t="shared" si="2"/>
        <v>0</v>
      </c>
    </row>
    <row r="14" spans="1:8" ht="12.75">
      <c r="A14">
        <v>10</v>
      </c>
      <c r="B14" s="2"/>
      <c r="C14" s="2"/>
      <c r="D14">
        <f t="shared" si="0"/>
        <v>1</v>
      </c>
      <c r="E14" s="2"/>
      <c r="F14" s="2">
        <v>1</v>
      </c>
      <c r="G14">
        <f t="shared" si="1"/>
        <v>0</v>
      </c>
      <c r="H14">
        <f t="shared" si="2"/>
        <v>0</v>
      </c>
    </row>
    <row r="15" spans="1:8" ht="12.75">
      <c r="A15">
        <v>11</v>
      </c>
      <c r="B15" s="2"/>
      <c r="C15" s="2"/>
      <c r="D15">
        <f t="shared" si="0"/>
        <v>1</v>
      </c>
      <c r="E15" s="2"/>
      <c r="F15" s="2">
        <v>1</v>
      </c>
      <c r="G15">
        <f t="shared" si="1"/>
        <v>0</v>
      </c>
      <c r="H15">
        <f t="shared" si="2"/>
        <v>0</v>
      </c>
    </row>
    <row r="16" spans="1:8" ht="12.75">
      <c r="A16">
        <v>12</v>
      </c>
      <c r="B16" s="2"/>
      <c r="C16" s="2"/>
      <c r="D16">
        <f t="shared" si="0"/>
        <v>1</v>
      </c>
      <c r="E16" s="2"/>
      <c r="F16" s="2">
        <v>1</v>
      </c>
      <c r="G16">
        <f t="shared" si="1"/>
        <v>0</v>
      </c>
      <c r="H16">
        <f t="shared" si="2"/>
        <v>0</v>
      </c>
    </row>
    <row r="17" spans="1:8" ht="12.75">
      <c r="A17">
        <v>13</v>
      </c>
      <c r="B17" s="2"/>
      <c r="C17" s="2"/>
      <c r="D17">
        <f t="shared" si="0"/>
        <v>1</v>
      </c>
      <c r="E17" s="2"/>
      <c r="F17" s="2">
        <v>1</v>
      </c>
      <c r="G17">
        <f t="shared" si="1"/>
        <v>0</v>
      </c>
      <c r="H17">
        <f t="shared" si="2"/>
        <v>0</v>
      </c>
    </row>
    <row r="18" spans="1:8" ht="12.75">
      <c r="A18">
        <v>14</v>
      </c>
      <c r="B18" s="2"/>
      <c r="C18" s="2"/>
      <c r="D18">
        <f t="shared" si="0"/>
        <v>1</v>
      </c>
      <c r="E18" s="2"/>
      <c r="F18" s="2">
        <v>1</v>
      </c>
      <c r="G18">
        <f t="shared" si="1"/>
        <v>0</v>
      </c>
      <c r="H18">
        <f t="shared" si="2"/>
        <v>0</v>
      </c>
    </row>
    <row r="19" spans="1:8" ht="12.75">
      <c r="A19">
        <v>15</v>
      </c>
      <c r="B19" s="2"/>
      <c r="C19" s="2"/>
      <c r="D19">
        <f t="shared" si="0"/>
        <v>1</v>
      </c>
      <c r="E19" s="2"/>
      <c r="F19" s="2">
        <v>1</v>
      </c>
      <c r="G19">
        <f t="shared" si="1"/>
        <v>0</v>
      </c>
      <c r="H19">
        <f t="shared" si="2"/>
        <v>0</v>
      </c>
    </row>
    <row r="20" spans="1:8" ht="12.75">
      <c r="A20">
        <v>16</v>
      </c>
      <c r="B20" s="2"/>
      <c r="C20" s="2"/>
      <c r="D20">
        <f t="shared" si="0"/>
        <v>1</v>
      </c>
      <c r="E20" s="2"/>
      <c r="F20" s="2">
        <v>1</v>
      </c>
      <c r="G20">
        <f t="shared" si="1"/>
        <v>0</v>
      </c>
      <c r="H20">
        <f t="shared" si="2"/>
        <v>0</v>
      </c>
    </row>
    <row r="21" spans="1:8" ht="12.75">
      <c r="A21">
        <v>17</v>
      </c>
      <c r="B21" s="2"/>
      <c r="C21" s="2"/>
      <c r="D21">
        <f t="shared" si="0"/>
        <v>1</v>
      </c>
      <c r="E21" s="2"/>
      <c r="F21" s="2">
        <v>1</v>
      </c>
      <c r="G21">
        <f t="shared" si="1"/>
        <v>0</v>
      </c>
      <c r="H21">
        <f t="shared" si="2"/>
        <v>0</v>
      </c>
    </row>
    <row r="22" spans="1:8" ht="12.75">
      <c r="A22">
        <v>18</v>
      </c>
      <c r="B22" s="2"/>
      <c r="C22" s="2"/>
      <c r="D22">
        <f t="shared" si="0"/>
        <v>1</v>
      </c>
      <c r="E22" s="2"/>
      <c r="F22" s="2">
        <v>1</v>
      </c>
      <c r="G22">
        <f t="shared" si="1"/>
        <v>0</v>
      </c>
      <c r="H22">
        <f t="shared" si="2"/>
        <v>0</v>
      </c>
    </row>
    <row r="23" spans="1:8" ht="12.75">
      <c r="A23">
        <v>19</v>
      </c>
      <c r="B23" s="2"/>
      <c r="C23" s="2"/>
      <c r="D23">
        <f t="shared" si="0"/>
        <v>1</v>
      </c>
      <c r="E23" s="2"/>
      <c r="F23" s="2">
        <v>1</v>
      </c>
      <c r="G23">
        <f t="shared" si="1"/>
        <v>0</v>
      </c>
      <c r="H23">
        <f t="shared" si="2"/>
        <v>0</v>
      </c>
    </row>
    <row r="24" spans="1:8" ht="12.75">
      <c r="A24">
        <v>20</v>
      </c>
      <c r="B24" s="2"/>
      <c r="C24" s="2"/>
      <c r="D24">
        <f t="shared" si="0"/>
        <v>1</v>
      </c>
      <c r="E24" s="2"/>
      <c r="F24" s="2">
        <v>1</v>
      </c>
      <c r="G24">
        <f t="shared" si="1"/>
        <v>0</v>
      </c>
      <c r="H24">
        <f t="shared" si="2"/>
        <v>0</v>
      </c>
    </row>
    <row r="25" spans="1:8" ht="12.75">
      <c r="A25">
        <v>21</v>
      </c>
      <c r="B25" s="2"/>
      <c r="C25" s="2"/>
      <c r="D25">
        <f t="shared" si="0"/>
        <v>1</v>
      </c>
      <c r="E25" s="2"/>
      <c r="F25" s="2">
        <v>1</v>
      </c>
      <c r="G25">
        <f t="shared" si="1"/>
        <v>0</v>
      </c>
      <c r="H25">
        <f t="shared" si="2"/>
        <v>0</v>
      </c>
    </row>
    <row r="26" spans="1:8" ht="12.75">
      <c r="A26">
        <v>22</v>
      </c>
      <c r="B26" s="2"/>
      <c r="C26" s="2"/>
      <c r="D26">
        <f t="shared" si="0"/>
        <v>1</v>
      </c>
      <c r="E26" s="2"/>
      <c r="F26" s="2">
        <v>1</v>
      </c>
      <c r="G26">
        <f t="shared" si="1"/>
        <v>0</v>
      </c>
      <c r="H26">
        <f t="shared" si="2"/>
        <v>0</v>
      </c>
    </row>
    <row r="27" spans="2:6" ht="12.75">
      <c r="B27" s="12"/>
      <c r="C27" s="13"/>
      <c r="E27" s="12"/>
      <c r="F27" s="12"/>
    </row>
    <row r="28" spans="1:6" ht="12.75">
      <c r="A28" t="s">
        <v>44</v>
      </c>
      <c r="B28" s="12"/>
      <c r="C28" s="13"/>
      <c r="D28" t="s">
        <v>45</v>
      </c>
      <c r="E28" s="12" t="s">
        <v>46</v>
      </c>
      <c r="F28" s="12"/>
    </row>
    <row r="29" spans="1:9" ht="12.75">
      <c r="A29">
        <v>1</v>
      </c>
      <c r="B29" s="12">
        <v>40</v>
      </c>
      <c r="C29" s="2">
        <v>0.9</v>
      </c>
      <c r="D29" s="2">
        <v>2.1</v>
      </c>
      <c r="E29" s="2">
        <v>1.1</v>
      </c>
      <c r="F29" s="2">
        <v>1</v>
      </c>
      <c r="G29">
        <f t="shared" si="1"/>
        <v>2.079</v>
      </c>
      <c r="H29">
        <f t="shared" si="2"/>
        <v>2</v>
      </c>
      <c r="I29" t="s">
        <v>59</v>
      </c>
    </row>
    <row r="30" spans="1:9" ht="12.75">
      <c r="A30">
        <v>2</v>
      </c>
      <c r="B30" s="12">
        <v>15</v>
      </c>
      <c r="C30" s="2">
        <v>1.4</v>
      </c>
      <c r="D30" s="2">
        <v>1.6</v>
      </c>
      <c r="E30" s="2">
        <v>1.5</v>
      </c>
      <c r="F30" s="2">
        <v>1</v>
      </c>
      <c r="G30">
        <f t="shared" si="1"/>
        <v>3.3599999999999994</v>
      </c>
      <c r="H30">
        <f t="shared" si="2"/>
        <v>3</v>
      </c>
      <c r="I30" t="s">
        <v>60</v>
      </c>
    </row>
    <row r="31" spans="1:9" ht="12.75">
      <c r="A31">
        <v>3</v>
      </c>
      <c r="B31" s="12">
        <v>5</v>
      </c>
      <c r="C31" s="2">
        <v>1.8</v>
      </c>
      <c r="D31" s="2">
        <v>1.2</v>
      </c>
      <c r="E31" s="2">
        <v>2</v>
      </c>
      <c r="F31" s="2">
        <v>1.1</v>
      </c>
      <c r="G31">
        <f t="shared" si="1"/>
        <v>4.752000000000001</v>
      </c>
      <c r="H31">
        <f t="shared" si="2"/>
        <v>4</v>
      </c>
      <c r="I31" t="s">
        <v>61</v>
      </c>
    </row>
    <row r="32" spans="1:9" ht="12.75">
      <c r="A32">
        <v>4</v>
      </c>
      <c r="B32" s="12">
        <v>3</v>
      </c>
      <c r="C32" s="2">
        <v>2.4</v>
      </c>
      <c r="D32" s="2">
        <v>1</v>
      </c>
      <c r="E32" s="2">
        <v>2</v>
      </c>
      <c r="F32" s="2">
        <v>1.1</v>
      </c>
      <c r="G32">
        <f t="shared" si="1"/>
        <v>5.28</v>
      </c>
      <c r="H32">
        <f t="shared" si="2"/>
        <v>4</v>
      </c>
      <c r="I32" t="s">
        <v>62</v>
      </c>
    </row>
    <row r="33" spans="1:9" ht="12.75">
      <c r="A33">
        <v>5</v>
      </c>
      <c r="B33" s="12">
        <v>30</v>
      </c>
      <c r="C33" s="2">
        <v>1.6</v>
      </c>
      <c r="D33" s="2">
        <v>1</v>
      </c>
      <c r="E33" s="2">
        <v>1.1</v>
      </c>
      <c r="F33" s="2">
        <v>1</v>
      </c>
      <c r="G33">
        <f t="shared" si="1"/>
        <v>1.7600000000000002</v>
      </c>
      <c r="H33">
        <f t="shared" si="2"/>
        <v>2</v>
      </c>
      <c r="I33" t="s">
        <v>64</v>
      </c>
    </row>
    <row r="34" spans="1:9" ht="12.75">
      <c r="A34">
        <v>6</v>
      </c>
      <c r="B34" s="12">
        <v>20</v>
      </c>
      <c r="C34" s="2">
        <v>1.4</v>
      </c>
      <c r="D34" s="2">
        <v>1.2</v>
      </c>
      <c r="E34" s="2">
        <v>1.1</v>
      </c>
      <c r="F34" s="2">
        <v>1</v>
      </c>
      <c r="G34">
        <f t="shared" si="1"/>
        <v>1.848</v>
      </c>
      <c r="H34">
        <f t="shared" si="2"/>
        <v>2</v>
      </c>
      <c r="I34" t="s">
        <v>65</v>
      </c>
    </row>
    <row r="35" spans="1:8" ht="12.75">
      <c r="A35">
        <v>7</v>
      </c>
      <c r="B35" s="12"/>
      <c r="C35" s="2"/>
      <c r="D35" s="2"/>
      <c r="E35" s="2"/>
      <c r="F35" s="2">
        <v>1</v>
      </c>
      <c r="G35">
        <f t="shared" si="1"/>
        <v>0</v>
      </c>
      <c r="H35">
        <f t="shared" si="2"/>
        <v>0</v>
      </c>
    </row>
    <row r="36" spans="1:8" ht="12.75">
      <c r="A36">
        <v>8</v>
      </c>
      <c r="B36" s="12"/>
      <c r="C36" s="2"/>
      <c r="D36" s="2"/>
      <c r="E36" s="2"/>
      <c r="F36" s="2">
        <v>1</v>
      </c>
      <c r="G36">
        <f t="shared" si="1"/>
        <v>0</v>
      </c>
      <c r="H36">
        <f t="shared" si="2"/>
        <v>0</v>
      </c>
    </row>
    <row r="37" spans="1:8" ht="12.75">
      <c r="A37">
        <v>9</v>
      </c>
      <c r="B37" s="12"/>
      <c r="C37" s="2"/>
      <c r="D37" s="2"/>
      <c r="E37" s="2"/>
      <c r="F37" s="2">
        <v>1</v>
      </c>
      <c r="G37">
        <f t="shared" si="1"/>
        <v>0</v>
      </c>
      <c r="H37">
        <f t="shared" si="2"/>
        <v>0</v>
      </c>
    </row>
    <row r="38" spans="1:8" ht="12.75">
      <c r="A38">
        <v>10</v>
      </c>
      <c r="B38" s="12"/>
      <c r="C38" s="2"/>
      <c r="D38" s="2"/>
      <c r="E38" s="2"/>
      <c r="F38" s="2">
        <v>1</v>
      </c>
      <c r="G38">
        <f t="shared" si="1"/>
        <v>0</v>
      </c>
      <c r="H38">
        <f t="shared" si="2"/>
        <v>0</v>
      </c>
    </row>
    <row r="44" spans="10:12" ht="12.75">
      <c r="J44" t="s">
        <v>48</v>
      </c>
      <c r="K44" t="s">
        <v>49</v>
      </c>
      <c r="L44" t="s">
        <v>50</v>
      </c>
    </row>
    <row r="45" spans="10:12" ht="12.75">
      <c r="J45" t="s">
        <v>47</v>
      </c>
      <c r="L45" t="s">
        <v>45</v>
      </c>
    </row>
    <row r="46" spans="10:12" ht="12.75">
      <c r="J46" s="14">
        <v>200</v>
      </c>
      <c r="K46" s="14"/>
      <c r="L46" s="14">
        <v>1</v>
      </c>
    </row>
    <row r="47" spans="10:12" ht="12.75">
      <c r="J47" s="14">
        <v>500</v>
      </c>
      <c r="K47" s="14"/>
      <c r="L47" s="14">
        <v>1.1</v>
      </c>
    </row>
    <row r="48" spans="10:12" ht="12.75">
      <c r="J48" s="14">
        <v>800</v>
      </c>
      <c r="K48" s="14"/>
      <c r="L48" s="14">
        <v>1.2</v>
      </c>
    </row>
    <row r="49" spans="10:12" ht="12.75">
      <c r="J49" s="14">
        <v>1100</v>
      </c>
      <c r="K49" s="14"/>
      <c r="L49" s="14">
        <v>1.4</v>
      </c>
    </row>
    <row r="50" spans="10:12" ht="12.75">
      <c r="J50" s="14">
        <v>1300</v>
      </c>
      <c r="K50" s="14"/>
      <c r="L50" s="14">
        <v>1.6</v>
      </c>
    </row>
    <row r="51" spans="10:12" ht="12.75">
      <c r="J51" s="14">
        <v>1400</v>
      </c>
      <c r="K51" s="14"/>
      <c r="L51" s="14">
        <v>1.8</v>
      </c>
    </row>
    <row r="52" spans="10:12" ht="12.75">
      <c r="J52" s="14">
        <v>1500</v>
      </c>
      <c r="K52" s="14"/>
      <c r="L52" s="14">
        <v>2.1</v>
      </c>
    </row>
  </sheetData>
  <sheetProtection/>
  <mergeCells count="2">
    <mergeCell ref="N3:O3"/>
    <mergeCell ref="N4:O4"/>
  </mergeCells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FireStorm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</dc:creator>
  <cp:keywords/>
  <dc:description/>
  <cp:lastModifiedBy>V</cp:lastModifiedBy>
  <dcterms:created xsi:type="dcterms:W3CDTF">2006-08-03T19:57:42Z</dcterms:created>
  <dcterms:modified xsi:type="dcterms:W3CDTF">2007-08-21T19:47:15Z</dcterms:modified>
  <cp:category/>
  <cp:version/>
  <cp:contentType/>
  <cp:contentStatus/>
</cp:coreProperties>
</file>